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5700" windowHeight="3195"/>
  </bookViews>
  <sheets>
    <sheet name="Reacao +purificação" sheetId="4" r:id="rId1"/>
    <sheet name="tabelas correntes" sheetId="1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B41" i="4"/>
  <c r="B40"/>
  <c r="B39"/>
  <c r="B38"/>
  <c r="K35"/>
  <c r="J35"/>
  <c r="G35"/>
  <c r="F35"/>
  <c r="C35"/>
  <c r="B35"/>
  <c r="K28"/>
  <c r="J28"/>
  <c r="G28"/>
  <c r="F28"/>
  <c r="F24"/>
  <c r="C28"/>
  <c r="B28"/>
  <c r="K21"/>
  <c r="J21"/>
  <c r="G21"/>
  <c r="F21"/>
  <c r="C21"/>
  <c r="B21"/>
  <c r="G27"/>
  <c r="F27"/>
  <c r="G20"/>
  <c r="F20"/>
  <c r="C34"/>
  <c r="B34"/>
  <c r="K34"/>
  <c r="J34"/>
  <c r="B7"/>
  <c r="B8" s="1"/>
  <c r="B5"/>
  <c r="F6"/>
  <c r="K26" l="1"/>
  <c r="G33" l="1"/>
  <c r="C33" s="1"/>
  <c r="K19"/>
  <c r="E27" i="1" s="1"/>
  <c r="J26" i="4"/>
  <c r="H37" i="1"/>
  <c r="I37"/>
  <c r="H38"/>
  <c r="I38"/>
  <c r="H40"/>
  <c r="I40"/>
  <c r="H42"/>
  <c r="I42"/>
  <c r="I36"/>
  <c r="H36"/>
  <c r="F38"/>
  <c r="G38"/>
  <c r="F40"/>
  <c r="G40"/>
  <c r="F42"/>
  <c r="G42"/>
  <c r="G36"/>
  <c r="F36"/>
  <c r="D38"/>
  <c r="E38"/>
  <c r="D39"/>
  <c r="E39"/>
  <c r="D40"/>
  <c r="E40"/>
  <c r="D42"/>
  <c r="E42"/>
  <c r="E36"/>
  <c r="D36"/>
  <c r="B37"/>
  <c r="C37"/>
  <c r="B38"/>
  <c r="C38"/>
  <c r="B40"/>
  <c r="C40"/>
  <c r="B42"/>
  <c r="C42"/>
  <c r="C36"/>
  <c r="B36"/>
  <c r="J28"/>
  <c r="K28"/>
  <c r="J30"/>
  <c r="K30"/>
  <c r="K25"/>
  <c r="J25"/>
  <c r="H27"/>
  <c r="I27"/>
  <c r="H31"/>
  <c r="I31"/>
  <c r="I25"/>
  <c r="H25"/>
  <c r="F26"/>
  <c r="G26"/>
  <c r="F27"/>
  <c r="G27"/>
  <c r="F28"/>
  <c r="G28"/>
  <c r="F29"/>
  <c r="G29"/>
  <c r="F30"/>
  <c r="G30"/>
  <c r="F31"/>
  <c r="G31"/>
  <c r="D26"/>
  <c r="E26"/>
  <c r="D31"/>
  <c r="E31"/>
  <c r="B31"/>
  <c r="C31"/>
  <c r="J20"/>
  <c r="K20"/>
  <c r="H15"/>
  <c r="I15"/>
  <c r="H16"/>
  <c r="I16"/>
  <c r="H20"/>
  <c r="I20"/>
  <c r="F15"/>
  <c r="G15"/>
  <c r="F17"/>
  <c r="G17"/>
  <c r="G18"/>
  <c r="G19"/>
  <c r="G20"/>
  <c r="G14"/>
  <c r="F14"/>
  <c r="D15"/>
  <c r="E15"/>
  <c r="D16"/>
  <c r="E16"/>
  <c r="D17"/>
  <c r="E17"/>
  <c r="D18"/>
  <c r="E18"/>
  <c r="D19"/>
  <c r="E19"/>
  <c r="E14"/>
  <c r="D14"/>
  <c r="B15"/>
  <c r="C15"/>
  <c r="B16"/>
  <c r="C16"/>
  <c r="B18"/>
  <c r="C18"/>
  <c r="B19"/>
  <c r="C19"/>
  <c r="B20"/>
  <c r="C20"/>
  <c r="C14"/>
  <c r="B14"/>
  <c r="F41"/>
  <c r="D37"/>
  <c r="H26"/>
  <c r="I26"/>
  <c r="J14"/>
  <c r="J19" i="4" l="1"/>
  <c r="D27" i="1" s="1"/>
  <c r="F33" i="4"/>
  <c r="K31" i="1"/>
  <c r="G41"/>
  <c r="E37"/>
  <c r="F16"/>
  <c r="F21" s="1"/>
  <c r="K14"/>
  <c r="B33" i="4" l="1"/>
  <c r="J31" i="1"/>
  <c r="H41"/>
  <c r="I41"/>
  <c r="F37"/>
  <c r="G37"/>
  <c r="E25"/>
  <c r="J16"/>
  <c r="B18" i="4" l="1"/>
  <c r="B32"/>
  <c r="B31"/>
  <c r="B24"/>
  <c r="B17" i="1"/>
  <c r="B21" s="1"/>
  <c r="G16"/>
  <c r="G21" s="1"/>
  <c r="J26"/>
  <c r="D25"/>
  <c r="K16"/>
  <c r="C18" i="4" l="1"/>
  <c r="J15" i="1"/>
  <c r="F25" i="4"/>
  <c r="F18"/>
  <c r="B26" i="1" s="1"/>
  <c r="C32" i="4"/>
  <c r="F17"/>
  <c r="B25" i="1" s="1"/>
  <c r="C31" i="4"/>
  <c r="C24"/>
  <c r="I14" i="1" s="1"/>
  <c r="H14"/>
  <c r="I18"/>
  <c r="B27"/>
  <c r="K26"/>
  <c r="C17"/>
  <c r="C21" s="1"/>
  <c r="G25"/>
  <c r="G32" s="1"/>
  <c r="H18"/>
  <c r="F18" l="1"/>
  <c r="K15"/>
  <c r="G25" i="4"/>
  <c r="G18"/>
  <c r="C26" i="1" s="1"/>
  <c r="G24" i="4"/>
  <c r="G17"/>
  <c r="C25" i="1" s="1"/>
  <c r="F25"/>
  <c r="F32" s="1"/>
  <c r="J29"/>
  <c r="K29"/>
  <c r="C27"/>
  <c r="J27"/>
  <c r="H19"/>
  <c r="F19" l="1"/>
  <c r="J32"/>
  <c r="K18"/>
  <c r="J18"/>
  <c r="K27"/>
  <c r="K32" s="1"/>
  <c r="I19"/>
  <c r="F20" l="1"/>
  <c r="B29"/>
  <c r="C29"/>
  <c r="H17"/>
  <c r="H21" s="1"/>
  <c r="D20"/>
  <c r="D21" s="1"/>
  <c r="K19"/>
  <c r="J19"/>
  <c r="E29"/>
  <c r="J17"/>
  <c r="J21" l="1"/>
  <c r="E30"/>
  <c r="C30"/>
  <c r="I17"/>
  <c r="I21" s="1"/>
  <c r="I29"/>
  <c r="E20"/>
  <c r="E21" s="1"/>
  <c r="I30"/>
  <c r="B30"/>
  <c r="C41"/>
  <c r="H29" l="1"/>
  <c r="D29"/>
  <c r="K17"/>
  <c r="K21" s="1"/>
  <c r="H30"/>
  <c r="D30"/>
  <c r="B41"/>
  <c r="E41" l="1"/>
  <c r="E43" s="1"/>
  <c r="E28"/>
  <c r="E32" s="1"/>
  <c r="D41" l="1"/>
  <c r="D43" s="1"/>
  <c r="D28"/>
  <c r="D32" s="1"/>
  <c r="C28"/>
  <c r="C32" s="1"/>
  <c r="I28"/>
  <c r="I32" s="1"/>
  <c r="H28" l="1"/>
  <c r="H32" s="1"/>
  <c r="B28"/>
  <c r="B32" s="1"/>
  <c r="C39"/>
  <c r="C43" s="1"/>
  <c r="B39" l="1"/>
  <c r="B43" s="1"/>
  <c r="G39"/>
  <c r="G43" s="1"/>
  <c r="I39" l="1"/>
  <c r="I43" s="1"/>
  <c r="F39"/>
  <c r="F43" s="1"/>
  <c r="H39" l="1"/>
  <c r="H43" s="1"/>
</calcChain>
</file>

<file path=xl/sharedStrings.xml><?xml version="1.0" encoding="utf-8"?>
<sst xmlns="http://schemas.openxmlformats.org/spreadsheetml/2006/main" count="169" uniqueCount="53">
  <si>
    <t>Componente</t>
  </si>
  <si>
    <t>Corrente 1</t>
  </si>
  <si>
    <t>Corrente 2</t>
  </si>
  <si>
    <t>Corrente 3</t>
  </si>
  <si>
    <t>Corrente 4</t>
  </si>
  <si>
    <t>Corrente 5</t>
  </si>
  <si>
    <t>Balanço Material</t>
  </si>
  <si>
    <t>Biodiesel</t>
  </si>
  <si>
    <t>densidade (kg/L)</t>
  </si>
  <si>
    <t>Massa molar</t>
  </si>
  <si>
    <t>Mássica</t>
  </si>
  <si>
    <t>Molar</t>
  </si>
  <si>
    <t>kg/h</t>
  </si>
  <si>
    <t xml:space="preserve">Volumétrica         </t>
  </si>
  <si>
    <t xml:space="preserve"> </t>
  </si>
  <si>
    <t>kgmol/h</t>
  </si>
  <si>
    <t>Óleo soja</t>
  </si>
  <si>
    <t>Glicerina</t>
  </si>
  <si>
    <t>Água</t>
  </si>
  <si>
    <t>Metanol</t>
  </si>
  <si>
    <t>NaOH</t>
  </si>
  <si>
    <t>total</t>
  </si>
  <si>
    <t>Espécie Química</t>
  </si>
  <si>
    <t>Propriedades</t>
  </si>
  <si>
    <t>Metóxido</t>
  </si>
  <si>
    <t>Corrente 6</t>
  </si>
  <si>
    <t>Corrente 7</t>
  </si>
  <si>
    <t>Corrente 8</t>
  </si>
  <si>
    <t>Corrente 9</t>
  </si>
  <si>
    <t>Corrente 10</t>
  </si>
  <si>
    <t>Corrente 11</t>
  </si>
  <si>
    <t>Corrente 12</t>
  </si>
  <si>
    <t>Corrente 13</t>
  </si>
  <si>
    <t>Corrente 14</t>
  </si>
  <si>
    <t>BALANÇO MATERIAL BIODIESEL</t>
  </si>
  <si>
    <t>Estireno Acrilonitrila (SAN) produtividade</t>
  </si>
  <si>
    <t>Estireno</t>
  </si>
  <si>
    <t>Acrilonitrila</t>
  </si>
  <si>
    <t>polimero(SAN)</t>
  </si>
  <si>
    <t>Reações</t>
  </si>
  <si>
    <t>conversão monomeros-&gt;SAN</t>
  </si>
  <si>
    <t>estireno</t>
  </si>
  <si>
    <t>acrilonitrila</t>
  </si>
  <si>
    <t>polimero SAN</t>
  </si>
  <si>
    <t>BM Global.</t>
  </si>
  <si>
    <t>Entrada</t>
  </si>
  <si>
    <t>Saída</t>
  </si>
  <si>
    <t>Delta</t>
  </si>
  <si>
    <t>Diferenca em %</t>
  </si>
  <si>
    <t>KG/H</t>
  </si>
  <si>
    <t>t/ano</t>
  </si>
  <si>
    <t>kg/ano</t>
  </si>
  <si>
    <t>Solvente/Aditivos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</si>
</sst>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2" fontId="0" fillId="0" borderId="0" xfId="0" applyNumberFormat="1" applyBorder="1"/>
    <xf numFmtId="0" fontId="1" fillId="0" borderId="0" xfId="0" applyFont="1" applyAlignment="1">
      <alignment horizontal="left"/>
    </xf>
    <xf numFmtId="2" fontId="0" fillId="0" borderId="0" xfId="0" applyNumberFormat="1" applyBorder="1" applyAlignment="1">
      <alignment horizontal="right"/>
    </xf>
    <xf numFmtId="2" fontId="2" fillId="0" borderId="0" xfId="0" applyNumberFormat="1" applyFont="1" applyBorder="1"/>
    <xf numFmtId="2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/>
    <xf numFmtId="2" fontId="0" fillId="0" borderId="3" xfId="0" applyNumberFormat="1" applyBorder="1" applyAlignment="1">
      <alignment horizontal="right"/>
    </xf>
    <xf numFmtId="2" fontId="3" fillId="0" borderId="0" xfId="0" applyNumberFormat="1" applyFont="1" applyBorder="1"/>
    <xf numFmtId="0" fontId="0" fillId="0" borderId="2" xfId="0" applyBorder="1"/>
    <xf numFmtId="0" fontId="0" fillId="2" borderId="2" xfId="0" applyFill="1" applyBorder="1"/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Fill="1" applyBorder="1"/>
    <xf numFmtId="2" fontId="0" fillId="0" borderId="3" xfId="0" applyNumberFormat="1" applyBorder="1"/>
    <xf numFmtId="2" fontId="4" fillId="0" borderId="0" xfId="0" applyNumberFormat="1" applyFont="1" applyBorder="1"/>
    <xf numFmtId="0" fontId="0" fillId="0" borderId="1" xfId="0" applyFont="1" applyBorder="1"/>
    <xf numFmtId="0" fontId="0" fillId="0" borderId="1" xfId="0" applyFill="1" applyBorder="1"/>
    <xf numFmtId="0" fontId="2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/>
    </xf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0" fillId="0" borderId="0" xfId="0" applyFont="1" applyBorder="1"/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2" fontId="3" fillId="3" borderId="0" xfId="0" applyNumberFormat="1" applyFont="1" applyFill="1" applyBorder="1"/>
    <xf numFmtId="0" fontId="0" fillId="3" borderId="3" xfId="0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9" fillId="0" borderId="0" xfId="0" applyFont="1"/>
    <xf numFmtId="0" fontId="1" fillId="5" borderId="0" xfId="0" applyFont="1" applyFill="1"/>
    <xf numFmtId="0" fontId="0" fillId="5" borderId="0" xfId="0" applyFill="1"/>
    <xf numFmtId="0" fontId="0" fillId="5" borderId="0" xfId="0" applyFont="1" applyFill="1"/>
    <xf numFmtId="0" fontId="0" fillId="5" borderId="2" xfId="0" applyFill="1" applyBorder="1"/>
    <xf numFmtId="0" fontId="0" fillId="5" borderId="0" xfId="0" applyFill="1" applyBorder="1"/>
    <xf numFmtId="0" fontId="0" fillId="5" borderId="5" xfId="0" applyFill="1" applyBorder="1"/>
    <xf numFmtId="0" fontId="4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2" fontId="5" fillId="6" borderId="0" xfId="0" applyNumberFormat="1" applyFont="1" applyFill="1" applyBorder="1"/>
    <xf numFmtId="0" fontId="5" fillId="6" borderId="0" xfId="0" applyFont="1" applyFill="1" applyBorder="1"/>
    <xf numFmtId="0" fontId="0" fillId="0" borderId="5" xfId="0" applyBorder="1"/>
    <xf numFmtId="0" fontId="0" fillId="6" borderId="0" xfId="0" applyFill="1" applyBorder="1"/>
    <xf numFmtId="2" fontId="0" fillId="6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454602</xdr:colOff>
      <xdr:row>0</xdr:row>
      <xdr:rowOff>97416</xdr:rowOff>
    </xdr:from>
    <xdr:to>
      <xdr:col>18</xdr:col>
      <xdr:colOff>484043</xdr:colOff>
      <xdr:row>13</xdr:row>
      <xdr:rowOff>157597</xdr:rowOff>
    </xdr:to>
    <xdr:pic>
      <xdr:nvPicPr>
        <xdr:cNvPr id="6" name="Imagem 5" descr="diagrama de bloco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09176" y="97416"/>
          <a:ext cx="7800975" cy="2733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144781</xdr:colOff>
      <xdr:row>1</xdr:row>
      <xdr:rowOff>7620</xdr:rowOff>
    </xdr:from>
    <xdr:to>
      <xdr:col>8</xdr:col>
      <xdr:colOff>327660</xdr:colOff>
      <xdr:row>10</xdr:row>
      <xdr:rowOff>127866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1" y="274320"/>
          <a:ext cx="3520439" cy="252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zoomScale="88" zoomScaleNormal="88" workbookViewId="0">
      <selection activeCell="F77" sqref="F77"/>
    </sheetView>
  </sheetViews>
  <sheetFormatPr defaultRowHeight="15"/>
  <cols>
    <col min="1" max="1" width="28.28515625" customWidth="1"/>
    <col min="2" max="2" width="13" bestFit="1" customWidth="1"/>
    <col min="3" max="3" width="10.140625" customWidth="1"/>
    <col min="5" max="5" width="23.7109375" customWidth="1"/>
    <col min="6" max="6" width="12.42578125" customWidth="1"/>
    <col min="7" max="7" width="10.7109375" customWidth="1"/>
    <col min="9" max="9" width="24.42578125" bestFit="1" customWidth="1"/>
    <col min="11" max="11" width="10.42578125" customWidth="1"/>
  </cols>
  <sheetData>
    <row r="1" spans="1:11" ht="26.25">
      <c r="A1" s="49" t="s">
        <v>6</v>
      </c>
    </row>
    <row r="2" spans="1:11">
      <c r="E2" s="50" t="s">
        <v>23</v>
      </c>
      <c r="F2" s="51"/>
      <c r="G2" s="51"/>
      <c r="H2" s="51"/>
    </row>
    <row r="3" spans="1:11">
      <c r="A3" s="4" t="s">
        <v>35</v>
      </c>
      <c r="E3" s="51" t="s">
        <v>22</v>
      </c>
      <c r="F3" s="52" t="s">
        <v>9</v>
      </c>
      <c r="G3" s="51" t="s">
        <v>8</v>
      </c>
      <c r="H3" s="51"/>
    </row>
    <row r="4" spans="1:11">
      <c r="A4" s="17" t="s">
        <v>13</v>
      </c>
      <c r="B4" s="18">
        <v>50000</v>
      </c>
      <c r="C4" s="17" t="s">
        <v>50</v>
      </c>
      <c r="E4" s="53" t="s">
        <v>41</v>
      </c>
      <c r="F4" s="53">
        <v>104.15</v>
      </c>
      <c r="G4" s="53">
        <v>0.90900000000000003</v>
      </c>
      <c r="H4" s="51"/>
    </row>
    <row r="5" spans="1:11">
      <c r="A5" s="5"/>
      <c r="B5" s="8">
        <f>B4*1000</f>
        <v>50000000</v>
      </c>
      <c r="C5" s="19" t="s">
        <v>51</v>
      </c>
      <c r="E5" s="54" t="s">
        <v>42</v>
      </c>
      <c r="F5" s="54">
        <v>53.1</v>
      </c>
      <c r="G5" s="54">
        <v>0.81</v>
      </c>
      <c r="H5" s="51"/>
    </row>
    <row r="6" spans="1:11">
      <c r="A6" s="5"/>
      <c r="B6" s="8"/>
      <c r="C6" s="19"/>
      <c r="E6" s="54" t="s">
        <v>43</v>
      </c>
      <c r="F6" s="54">
        <f>F4*0.75+F5*0.25</f>
        <v>91.387500000000017</v>
      </c>
      <c r="G6" s="54">
        <v>1.1000000000000001</v>
      </c>
      <c r="H6" s="51"/>
    </row>
    <row r="7" spans="1:11">
      <c r="A7" s="19" t="s">
        <v>10</v>
      </c>
      <c r="B7" s="8">
        <f>B5/(365*24)</f>
        <v>5707.7625570776254</v>
      </c>
      <c r="C7" s="19" t="s">
        <v>12</v>
      </c>
      <c r="E7" s="55" t="s">
        <v>52</v>
      </c>
      <c r="F7" s="55">
        <v>100</v>
      </c>
      <c r="G7" s="55"/>
      <c r="H7" s="51"/>
    </row>
    <row r="8" spans="1:11" ht="15.75" thickBot="1">
      <c r="A8" s="14" t="s">
        <v>11</v>
      </c>
      <c r="B8" s="22">
        <f>B7/F6</f>
        <v>62.456709693093963</v>
      </c>
      <c r="C8" s="20" t="s">
        <v>15</v>
      </c>
      <c r="E8" s="21"/>
      <c r="F8" s="21"/>
      <c r="G8" s="5"/>
    </row>
    <row r="9" spans="1:11">
      <c r="E9" s="21"/>
      <c r="F9" s="21"/>
      <c r="G9" s="5"/>
    </row>
    <row r="10" spans="1:11">
      <c r="A10" s="45" t="s">
        <v>39</v>
      </c>
      <c r="B10" s="46"/>
      <c r="C10" s="46"/>
      <c r="E10" s="21"/>
      <c r="F10" s="21"/>
      <c r="G10" s="5"/>
    </row>
    <row r="11" spans="1:11">
      <c r="A11" s="47" t="s">
        <v>40</v>
      </c>
      <c r="B11" s="47">
        <v>0.73</v>
      </c>
      <c r="C11" s="47"/>
      <c r="E11" s="5"/>
      <c r="F11" s="5"/>
      <c r="G11" s="5"/>
    </row>
    <row r="12" spans="1:11" ht="15.75" thickBot="1">
      <c r="A12" s="48"/>
      <c r="B12" s="48"/>
      <c r="C12" s="48"/>
      <c r="G12" t="s">
        <v>14</v>
      </c>
    </row>
    <row r="14" spans="1:11">
      <c r="A14" s="5"/>
      <c r="B14" s="5"/>
    </row>
    <row r="15" spans="1:11">
      <c r="E15" s="3"/>
    </row>
    <row r="16" spans="1:11">
      <c r="A16" s="2" t="s">
        <v>1</v>
      </c>
      <c r="B16" s="9" t="s">
        <v>15</v>
      </c>
      <c r="C16" s="2" t="s">
        <v>12</v>
      </c>
      <c r="E16" s="2" t="s">
        <v>4</v>
      </c>
      <c r="F16" s="9" t="s">
        <v>15</v>
      </c>
      <c r="G16" s="2" t="s">
        <v>12</v>
      </c>
      <c r="I16" s="2" t="s">
        <v>26</v>
      </c>
      <c r="J16" s="9" t="s">
        <v>15</v>
      </c>
      <c r="K16" s="2" t="s">
        <v>12</v>
      </c>
    </row>
    <row r="17" spans="1:13">
      <c r="A17" s="17" t="s">
        <v>36</v>
      </c>
      <c r="B17" s="12"/>
      <c r="C17" s="13"/>
      <c r="E17" s="17" t="s">
        <v>36</v>
      </c>
      <c r="F17" s="12">
        <f>B31</f>
        <v>17.325320154591136</v>
      </c>
      <c r="G17" s="13">
        <f>C31</f>
        <v>1804.432094100667</v>
      </c>
      <c r="I17" s="17" t="s">
        <v>36</v>
      </c>
      <c r="J17" s="12"/>
      <c r="K17" s="13"/>
    </row>
    <row r="18" spans="1:13">
      <c r="A18" s="5" t="s">
        <v>37</v>
      </c>
      <c r="B18" s="10">
        <f>B33/0.73/4</f>
        <v>21.389284141470537</v>
      </c>
      <c r="C18" s="10">
        <f>B18*F5</f>
        <v>1135.7709879120855</v>
      </c>
      <c r="E18" s="5" t="s">
        <v>37</v>
      </c>
      <c r="F18" s="10">
        <f>B32</f>
        <v>5.775106718197045</v>
      </c>
      <c r="G18" s="10">
        <f>C32</f>
        <v>306.65816673626313</v>
      </c>
      <c r="I18" s="5" t="s">
        <v>37</v>
      </c>
      <c r="J18" s="10"/>
      <c r="K18" s="10"/>
    </row>
    <row r="19" spans="1:13">
      <c r="A19" s="5" t="s">
        <v>38</v>
      </c>
      <c r="B19" s="10"/>
      <c r="C19" s="10"/>
      <c r="E19" s="5" t="s">
        <v>38</v>
      </c>
      <c r="F19" s="10"/>
      <c r="G19" s="10"/>
      <c r="I19" s="5" t="s">
        <v>38</v>
      </c>
      <c r="J19" s="10">
        <f>J26</f>
        <v>62.456709693093963</v>
      </c>
      <c r="K19" s="10">
        <f>K26</f>
        <v>5707.7625570776254</v>
      </c>
    </row>
    <row r="20" spans="1:13" ht="15.75" thickBot="1">
      <c r="A20" s="14" t="s">
        <v>52</v>
      </c>
      <c r="B20" s="15"/>
      <c r="C20" s="15"/>
      <c r="D20" s="5"/>
      <c r="E20" s="14" t="s">
        <v>52</v>
      </c>
      <c r="F20" s="15">
        <f>J34</f>
        <v>9.5063485073202383</v>
      </c>
      <c r="G20" s="15">
        <f>K34</f>
        <v>950.63485073202378</v>
      </c>
      <c r="H20" s="5"/>
      <c r="I20" s="14" t="s">
        <v>52</v>
      </c>
      <c r="J20" s="15"/>
      <c r="K20" s="15"/>
    </row>
    <row r="21" spans="1:13">
      <c r="A21" s="6" t="s">
        <v>21</v>
      </c>
      <c r="B21" s="11">
        <f>B18</f>
        <v>21.389284141470537</v>
      </c>
      <c r="C21" s="11">
        <f>C18</f>
        <v>1135.7709879120855</v>
      </c>
      <c r="E21" s="6" t="s">
        <v>21</v>
      </c>
      <c r="F21" s="11">
        <f>SUM(F17:F20)</f>
        <v>32.606775380108417</v>
      </c>
      <c r="G21" s="11">
        <f>SUM(G17:G20)</f>
        <v>3061.7251115689542</v>
      </c>
      <c r="I21" s="6" t="s">
        <v>21</v>
      </c>
      <c r="J21" s="11">
        <f>SUM(J17:J20)</f>
        <v>62.456709693093963</v>
      </c>
      <c r="K21" s="11">
        <f>SUM(K17:K20)</f>
        <v>5707.7625570776254</v>
      </c>
      <c r="M21" s="3" t="s">
        <v>14</v>
      </c>
    </row>
    <row r="22" spans="1:13">
      <c r="A22" s="6"/>
      <c r="B22" s="7"/>
      <c r="E22" s="21"/>
      <c r="F22" s="10"/>
      <c r="G22" s="10"/>
      <c r="I22" s="21"/>
      <c r="J22" s="10"/>
      <c r="K22" s="10"/>
    </row>
    <row r="23" spans="1:13">
      <c r="A23" s="2" t="s">
        <v>2</v>
      </c>
      <c r="B23" s="9" t="s">
        <v>15</v>
      </c>
      <c r="C23" s="2" t="s">
        <v>12</v>
      </c>
      <c r="E23" s="2" t="s">
        <v>5</v>
      </c>
      <c r="F23" s="9" t="s">
        <v>15</v>
      </c>
      <c r="G23" s="2" t="s">
        <v>12</v>
      </c>
      <c r="I23" s="2" t="s">
        <v>27</v>
      </c>
      <c r="J23" s="9" t="s">
        <v>15</v>
      </c>
      <c r="K23" s="2" t="s">
        <v>12</v>
      </c>
    </row>
    <row r="24" spans="1:13">
      <c r="A24" s="17" t="s">
        <v>36</v>
      </c>
      <c r="B24" s="12">
        <f>B33/0.73/4*3</f>
        <v>64.167852424411606</v>
      </c>
      <c r="C24" s="13">
        <f>B24*F4</f>
        <v>6683.0818300024694</v>
      </c>
      <c r="E24" s="17" t="s">
        <v>36</v>
      </c>
      <c r="F24" s="12">
        <f>B31</f>
        <v>17.325320154591136</v>
      </c>
      <c r="G24" s="13">
        <f>C31</f>
        <v>1804.432094100667</v>
      </c>
      <c r="I24" s="17" t="s">
        <v>36</v>
      </c>
      <c r="J24" s="12"/>
      <c r="K24" s="13"/>
    </row>
    <row r="25" spans="1:13">
      <c r="A25" s="5" t="s">
        <v>37</v>
      </c>
      <c r="B25" s="10"/>
      <c r="C25" s="10"/>
      <c r="E25" s="5" t="s">
        <v>37</v>
      </c>
      <c r="F25" s="10">
        <f>B32</f>
        <v>5.775106718197045</v>
      </c>
      <c r="G25" s="10">
        <f>C32</f>
        <v>306.65816673626313</v>
      </c>
      <c r="I25" s="5" t="s">
        <v>37</v>
      </c>
      <c r="J25" s="10"/>
      <c r="K25" s="10"/>
    </row>
    <row r="26" spans="1:13">
      <c r="A26" s="5" t="s">
        <v>38</v>
      </c>
      <c r="B26" s="10"/>
      <c r="C26" s="10"/>
      <c r="E26" s="5" t="s">
        <v>38</v>
      </c>
      <c r="F26" s="10"/>
      <c r="G26" s="10"/>
      <c r="I26" s="5" t="s">
        <v>38</v>
      </c>
      <c r="J26" s="10">
        <f>K26/F6</f>
        <v>62.456709693093963</v>
      </c>
      <c r="K26" s="10">
        <f>B7</f>
        <v>5707.7625570776254</v>
      </c>
    </row>
    <row r="27" spans="1:13" ht="15.75" thickBot="1">
      <c r="A27" s="14" t="s">
        <v>52</v>
      </c>
      <c r="B27" s="15"/>
      <c r="C27" s="15"/>
      <c r="D27" s="5"/>
      <c r="E27" s="14" t="s">
        <v>52</v>
      </c>
      <c r="F27" s="15">
        <f>F20</f>
        <v>9.5063485073202383</v>
      </c>
      <c r="G27" s="15">
        <f>G20</f>
        <v>950.63485073202378</v>
      </c>
      <c r="H27" s="5"/>
      <c r="I27" s="14" t="s">
        <v>52</v>
      </c>
      <c r="J27" s="15"/>
      <c r="K27" s="15"/>
    </row>
    <row r="28" spans="1:13">
      <c r="A28" s="6" t="s">
        <v>21</v>
      </c>
      <c r="B28" s="11">
        <f>SUM(B24:B27)</f>
        <v>64.167852424411606</v>
      </c>
      <c r="C28" s="11">
        <f>SUM(C24:C27)</f>
        <v>6683.0818300024694</v>
      </c>
      <c r="E28" s="6" t="s">
        <v>21</v>
      </c>
      <c r="F28" s="11">
        <f>SUM(F24:F27)</f>
        <v>32.606775380108417</v>
      </c>
      <c r="G28" s="11">
        <f>SUM(G24:G27)</f>
        <v>3061.7251115689542</v>
      </c>
      <c r="I28" s="6" t="s">
        <v>21</v>
      </c>
      <c r="J28" s="11">
        <f>SUM(J24:J27)</f>
        <v>62.456709693093963</v>
      </c>
      <c r="K28" s="11">
        <f>SUM(K24:K27)</f>
        <v>5707.7625570776254</v>
      </c>
    </row>
    <row r="29" spans="1:13">
      <c r="A29" s="5"/>
      <c r="B29" s="5"/>
      <c r="C29" s="5"/>
      <c r="E29" s="5"/>
      <c r="F29" s="10"/>
      <c r="G29" s="10"/>
      <c r="I29" s="5"/>
      <c r="J29" s="10"/>
      <c r="K29" s="10"/>
    </row>
    <row r="30" spans="1:13">
      <c r="A30" s="2" t="s">
        <v>3</v>
      </c>
      <c r="B30" s="9" t="s">
        <v>15</v>
      </c>
      <c r="C30" s="2" t="s">
        <v>12</v>
      </c>
      <c r="E30" s="2" t="s">
        <v>25</v>
      </c>
      <c r="F30" s="9" t="s">
        <v>15</v>
      </c>
      <c r="G30" s="2" t="s">
        <v>12</v>
      </c>
      <c r="I30" s="2" t="s">
        <v>28</v>
      </c>
      <c r="J30" s="9" t="s">
        <v>15</v>
      </c>
      <c r="K30" s="2" t="s">
        <v>12</v>
      </c>
    </row>
    <row r="31" spans="1:13">
      <c r="A31" s="17" t="s">
        <v>36</v>
      </c>
      <c r="B31" s="12">
        <f>B33/0.73*0.27/4*3</f>
        <v>17.325320154591136</v>
      </c>
      <c r="C31" s="13">
        <f>B31*F4</f>
        <v>1804.432094100667</v>
      </c>
      <c r="E31" s="17" t="s">
        <v>36</v>
      </c>
      <c r="F31" s="12"/>
      <c r="G31" s="13"/>
      <c r="I31" s="17" t="s">
        <v>36</v>
      </c>
      <c r="J31" s="12"/>
      <c r="K31" s="13"/>
    </row>
    <row r="32" spans="1:13">
      <c r="A32" s="5" t="s">
        <v>37</v>
      </c>
      <c r="B32" s="10">
        <f>B33/0.73*0.27/4</f>
        <v>5.775106718197045</v>
      </c>
      <c r="C32" s="10">
        <f>B32*F5</f>
        <v>306.65816673626313</v>
      </c>
      <c r="E32" s="5" t="s">
        <v>37</v>
      </c>
      <c r="F32" s="10"/>
      <c r="G32" s="10"/>
      <c r="I32" s="5" t="s">
        <v>37</v>
      </c>
      <c r="J32" s="10"/>
      <c r="K32" s="10"/>
    </row>
    <row r="33" spans="1:11">
      <c r="A33" s="5" t="s">
        <v>38</v>
      </c>
      <c r="B33" s="10">
        <f>F33</f>
        <v>62.456709693093963</v>
      </c>
      <c r="C33" s="10">
        <f>G33</f>
        <v>5707.7625570776254</v>
      </c>
      <c r="E33" s="5" t="s">
        <v>38</v>
      </c>
      <c r="F33" s="10">
        <f>J26</f>
        <v>62.456709693093963</v>
      </c>
      <c r="G33" s="10">
        <f>K26</f>
        <v>5707.7625570776254</v>
      </c>
      <c r="I33" s="5" t="s">
        <v>38</v>
      </c>
      <c r="J33" s="10"/>
      <c r="K33" s="10"/>
    </row>
    <row r="34" spans="1:11" ht="15.75" thickBot="1">
      <c r="A34" s="14" t="s">
        <v>52</v>
      </c>
      <c r="B34" s="15">
        <f>J34</f>
        <v>9.5063485073202383</v>
      </c>
      <c r="C34" s="15">
        <f>K34</f>
        <v>950.63485073202378</v>
      </c>
      <c r="D34" s="5"/>
      <c r="E34" s="14" t="s">
        <v>52</v>
      </c>
      <c r="F34" s="15"/>
      <c r="G34" s="15"/>
      <c r="I34" s="14" t="s">
        <v>52</v>
      </c>
      <c r="J34" s="15">
        <f>(B18+B24)/9</f>
        <v>9.5063485073202383</v>
      </c>
      <c r="K34" s="15">
        <f>J34*F7</f>
        <v>950.63485073202378</v>
      </c>
    </row>
    <row r="35" spans="1:11">
      <c r="A35" s="6" t="s">
        <v>21</v>
      </c>
      <c r="B35" s="11">
        <f>SUM(B31:B34)</f>
        <v>95.063485073202386</v>
      </c>
      <c r="C35" s="11">
        <f>SUM(C31:C34)</f>
        <v>8769.4876686465796</v>
      </c>
      <c r="E35" s="6" t="s">
        <v>21</v>
      </c>
      <c r="F35" s="11">
        <f>SUM(F31:F34)</f>
        <v>62.456709693093963</v>
      </c>
      <c r="G35" s="11">
        <f>SUM(G31:G34)</f>
        <v>5707.7625570776254</v>
      </c>
      <c r="I35" s="6" t="s">
        <v>21</v>
      </c>
      <c r="J35" s="11">
        <f>SUM(J31:J34)</f>
        <v>9.5063485073202383</v>
      </c>
      <c r="K35" s="11">
        <f>SUM(K31:K34)</f>
        <v>950.63485073202378</v>
      </c>
    </row>
    <row r="36" spans="1:11">
      <c r="A36" s="5"/>
      <c r="B36" s="23"/>
      <c r="C36" s="5"/>
      <c r="E36" s="34"/>
      <c r="F36" s="35"/>
      <c r="G36" s="34"/>
      <c r="I36" s="5"/>
      <c r="J36" s="5"/>
      <c r="K36" s="5"/>
    </row>
    <row r="37" spans="1:11" ht="15.75" thickBot="1">
      <c r="A37" s="43" t="s">
        <v>44</v>
      </c>
      <c r="B37" s="44" t="s">
        <v>49</v>
      </c>
      <c r="C37" s="10"/>
      <c r="E37" s="37"/>
      <c r="F37" s="10"/>
      <c r="G37" s="10"/>
      <c r="I37" s="34"/>
      <c r="J37" s="35"/>
      <c r="K37" s="34"/>
    </row>
    <row r="38" spans="1:11">
      <c r="A38" s="39" t="s">
        <v>45</v>
      </c>
      <c r="B38" s="40">
        <f>C21+C28+K35</f>
        <v>8769.4876686465796</v>
      </c>
      <c r="C38" s="10"/>
      <c r="E38" s="5"/>
      <c r="F38" s="10"/>
      <c r="G38" s="10"/>
      <c r="I38" s="37"/>
      <c r="J38" s="10"/>
      <c r="K38" s="38"/>
    </row>
    <row r="39" spans="1:11">
      <c r="A39" s="39" t="s">
        <v>46</v>
      </c>
      <c r="B39" s="40">
        <f>G28+K26</f>
        <v>8769.4876686465796</v>
      </c>
      <c r="C39" s="10"/>
      <c r="E39" s="5"/>
      <c r="F39" s="10"/>
      <c r="G39" s="10"/>
      <c r="I39" s="5"/>
      <c r="J39" s="10"/>
      <c r="K39" s="10"/>
    </row>
    <row r="40" spans="1:11">
      <c r="A40" s="39" t="s">
        <v>47</v>
      </c>
      <c r="B40" s="40">
        <f>B39-B38</f>
        <v>0</v>
      </c>
      <c r="C40" s="10"/>
      <c r="E40" s="21"/>
      <c r="F40" s="10"/>
      <c r="G40" s="10"/>
      <c r="I40" s="5"/>
      <c r="J40" s="10"/>
      <c r="K40" s="10"/>
    </row>
    <row r="41" spans="1:11">
      <c r="A41" s="41" t="s">
        <v>48</v>
      </c>
      <c r="B41" s="42">
        <f>B40/B38</f>
        <v>0</v>
      </c>
      <c r="C41" s="11"/>
      <c r="E41" s="21"/>
      <c r="F41" s="10"/>
      <c r="G41" s="10"/>
      <c r="I41" s="21"/>
      <c r="J41" s="10"/>
      <c r="K41" s="10"/>
    </row>
    <row r="42" spans="1:11">
      <c r="A42" s="5"/>
      <c r="B42" s="5"/>
      <c r="C42" s="5"/>
      <c r="E42" s="21"/>
      <c r="F42" s="10"/>
      <c r="G42" s="10"/>
      <c r="I42" s="21"/>
      <c r="J42" s="10"/>
      <c r="K42" s="10"/>
    </row>
    <row r="43" spans="1:11">
      <c r="A43" s="34"/>
      <c r="B43" s="35"/>
      <c r="C43" s="34"/>
      <c r="E43" s="21"/>
      <c r="F43" s="10"/>
      <c r="G43" s="10"/>
      <c r="I43" s="21"/>
      <c r="J43" s="10"/>
      <c r="K43" s="10"/>
    </row>
    <row r="44" spans="1:11">
      <c r="A44" s="37"/>
      <c r="B44" s="8"/>
      <c r="C44" s="8"/>
      <c r="E44" s="6"/>
      <c r="F44" s="11"/>
      <c r="G44" s="11"/>
      <c r="I44" s="21"/>
      <c r="J44" s="10"/>
      <c r="K44" s="10"/>
    </row>
    <row r="45" spans="1:11">
      <c r="A45" s="5"/>
      <c r="B45" s="8"/>
      <c r="C45" s="8"/>
      <c r="E45" s="5"/>
      <c r="F45" s="5"/>
      <c r="G45" s="5"/>
      <c r="I45" s="6"/>
      <c r="J45" s="11"/>
      <c r="K45" s="11"/>
    </row>
    <row r="46" spans="1:11">
      <c r="A46" s="5"/>
      <c r="B46" s="8"/>
      <c r="C46" s="8"/>
      <c r="E46" s="34"/>
      <c r="F46" s="35"/>
      <c r="G46" s="34"/>
      <c r="I46" s="5"/>
      <c r="J46" s="5"/>
      <c r="K46" s="5"/>
    </row>
    <row r="47" spans="1:11">
      <c r="A47" s="21"/>
      <c r="B47" s="8"/>
      <c r="C47" s="8"/>
      <c r="E47" s="37"/>
      <c r="F47" s="10"/>
      <c r="G47" s="10"/>
      <c r="I47" s="5"/>
      <c r="J47" s="5"/>
      <c r="K47" s="5"/>
    </row>
    <row r="48" spans="1:11">
      <c r="A48" s="21"/>
      <c r="B48" s="8"/>
      <c r="C48" s="8"/>
      <c r="E48" s="5"/>
      <c r="F48" s="10"/>
      <c r="G48" s="10"/>
      <c r="I48" s="5"/>
      <c r="J48" s="5"/>
      <c r="K48" s="5"/>
    </row>
    <row r="49" spans="1:13">
      <c r="A49" s="21"/>
      <c r="B49" s="8"/>
      <c r="C49" s="8"/>
      <c r="D49" s="5"/>
      <c r="E49" s="5"/>
      <c r="F49" s="10"/>
      <c r="G49" s="10"/>
      <c r="H49" s="5"/>
      <c r="I49" s="5"/>
      <c r="J49" s="5"/>
      <c r="K49" s="5"/>
      <c r="L49" s="5"/>
      <c r="M49" s="5"/>
    </row>
    <row r="50" spans="1:13">
      <c r="A50" s="5"/>
      <c r="B50" s="8"/>
      <c r="C50" s="5"/>
      <c r="D50" s="5"/>
      <c r="E50" s="21"/>
      <c r="F50" s="10"/>
      <c r="G50" s="10"/>
      <c r="H50" s="5"/>
      <c r="I50" s="5"/>
      <c r="J50" s="5"/>
      <c r="K50" s="5"/>
      <c r="L50" s="5"/>
      <c r="M50" s="5"/>
    </row>
    <row r="51" spans="1:13">
      <c r="A51" s="36"/>
      <c r="B51" s="16"/>
      <c r="C51" s="11"/>
      <c r="D51" s="5"/>
      <c r="E51" s="21"/>
      <c r="F51" s="10"/>
      <c r="G51" s="10"/>
      <c r="H51" s="5"/>
      <c r="I51" s="5"/>
      <c r="J51" s="5"/>
      <c r="K51" s="5"/>
      <c r="L51" s="5"/>
      <c r="M51" s="5"/>
    </row>
    <row r="52" spans="1:13">
      <c r="A52" s="5"/>
      <c r="B52" s="5"/>
      <c r="C52" s="5"/>
      <c r="D52" s="5"/>
      <c r="E52" s="21"/>
      <c r="F52" s="10"/>
      <c r="G52" s="10"/>
      <c r="H52" s="5"/>
      <c r="I52" s="5"/>
      <c r="J52" s="5"/>
      <c r="K52" s="5"/>
      <c r="L52" s="5"/>
      <c r="M52" s="5"/>
    </row>
    <row r="53" spans="1:13">
      <c r="A53" s="34"/>
      <c r="B53" s="35"/>
      <c r="C53" s="34"/>
      <c r="D53" s="5"/>
      <c r="E53" s="21"/>
      <c r="F53" s="10"/>
      <c r="G53" s="10"/>
      <c r="H53" s="5"/>
      <c r="I53" s="5"/>
      <c r="J53" s="5"/>
      <c r="K53" s="5"/>
      <c r="L53" s="5"/>
      <c r="M53" s="5"/>
    </row>
    <row r="54" spans="1:13">
      <c r="A54" s="37"/>
      <c r="B54" s="8"/>
      <c r="C54" s="8"/>
      <c r="D54" s="5"/>
      <c r="E54" s="6"/>
      <c r="F54" s="11"/>
      <c r="G54" s="11"/>
      <c r="H54" s="5"/>
      <c r="I54" s="5"/>
      <c r="J54" s="5"/>
      <c r="K54" s="5"/>
      <c r="L54" s="5"/>
      <c r="M54" s="5"/>
    </row>
    <row r="55" spans="1:13">
      <c r="A55" s="5"/>
      <c r="B55" s="8"/>
      <c r="C55" s="8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>
      <c r="A56" s="5"/>
      <c r="B56" s="8"/>
      <c r="C56" s="8"/>
      <c r="D56" s="5"/>
      <c r="E56" s="34"/>
      <c r="F56" s="35"/>
      <c r="G56" s="34"/>
      <c r="H56" s="5"/>
      <c r="I56" s="5"/>
      <c r="J56" s="5"/>
      <c r="K56" s="5"/>
      <c r="L56" s="5"/>
      <c r="M56" s="5"/>
    </row>
    <row r="57" spans="1:13">
      <c r="A57" s="5"/>
      <c r="B57" s="8"/>
      <c r="C57" s="8"/>
      <c r="D57" s="5"/>
      <c r="E57" s="37"/>
      <c r="F57" s="10"/>
      <c r="G57" s="38"/>
      <c r="H57" s="5"/>
      <c r="I57" s="5"/>
      <c r="J57" s="5"/>
      <c r="K57" s="5"/>
      <c r="L57" s="5"/>
      <c r="M57" s="5"/>
    </row>
    <row r="58" spans="1:13">
      <c r="A58" s="21"/>
      <c r="B58" s="8"/>
      <c r="C58" s="8"/>
      <c r="D58" s="5"/>
      <c r="E58" s="5"/>
      <c r="F58" s="10"/>
      <c r="G58" s="10"/>
      <c r="H58" s="5"/>
      <c r="I58" s="5"/>
      <c r="J58" s="5"/>
      <c r="K58" s="5"/>
      <c r="L58" s="5"/>
      <c r="M58" s="5"/>
    </row>
    <row r="59" spans="1:13">
      <c r="A59" s="21"/>
      <c r="B59" s="8"/>
      <c r="C59" s="8"/>
      <c r="D59" s="5"/>
      <c r="E59" s="5"/>
      <c r="F59" s="10"/>
      <c r="G59" s="10"/>
      <c r="H59" s="5"/>
      <c r="I59" s="5"/>
      <c r="J59" s="5"/>
      <c r="K59" s="5"/>
      <c r="L59" s="5"/>
      <c r="M59" s="5"/>
    </row>
    <row r="60" spans="1:13">
      <c r="A60" s="21"/>
      <c r="B60" s="10"/>
      <c r="C60" s="10"/>
      <c r="D60" s="5"/>
      <c r="E60" s="21"/>
      <c r="F60" s="10"/>
      <c r="G60" s="10"/>
      <c r="H60" s="5"/>
      <c r="I60" s="5"/>
      <c r="J60" s="5"/>
      <c r="K60" s="5"/>
      <c r="L60" s="5"/>
      <c r="M60" s="5"/>
    </row>
    <row r="61" spans="1:13">
      <c r="A61" s="36"/>
      <c r="B61" s="16"/>
      <c r="C61" s="11"/>
      <c r="D61" s="5"/>
      <c r="E61" s="21"/>
      <c r="F61" s="10"/>
      <c r="G61" s="10"/>
      <c r="H61" s="5"/>
      <c r="I61" s="5"/>
      <c r="J61" s="5"/>
      <c r="K61" s="5"/>
      <c r="L61" s="5"/>
      <c r="M61" s="5"/>
    </row>
    <row r="62" spans="1:13">
      <c r="A62" s="5"/>
      <c r="B62" s="5"/>
      <c r="C62" s="5"/>
      <c r="D62" s="5"/>
      <c r="E62" s="21"/>
      <c r="F62" s="10"/>
      <c r="G62" s="10"/>
      <c r="H62" s="5"/>
      <c r="I62" s="5"/>
      <c r="J62" s="5"/>
      <c r="K62" s="5"/>
      <c r="L62" s="5"/>
      <c r="M62" s="5"/>
    </row>
    <row r="63" spans="1:13">
      <c r="A63" s="5"/>
      <c r="B63" s="5"/>
      <c r="C63" s="5"/>
      <c r="D63" s="5"/>
      <c r="E63" s="21"/>
      <c r="F63" s="10"/>
      <c r="G63" s="10"/>
      <c r="H63" s="5"/>
      <c r="I63" s="5"/>
      <c r="J63" s="5"/>
      <c r="K63" s="5"/>
      <c r="L63" s="5"/>
      <c r="M63" s="5"/>
    </row>
    <row r="64" spans="1:13">
      <c r="A64" s="5"/>
      <c r="B64" s="5"/>
      <c r="C64" s="5"/>
      <c r="D64" s="5"/>
      <c r="E64" s="6"/>
      <c r="F64" s="11"/>
      <c r="G64" s="11"/>
      <c r="H64" s="5"/>
      <c r="I64" s="5"/>
      <c r="J64" s="5"/>
      <c r="K64" s="5"/>
      <c r="L64" s="5"/>
      <c r="M64" s="5"/>
    </row>
    <row r="65" spans="1:1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>
      <c r="A66" s="5"/>
      <c r="B66" s="5"/>
      <c r="C66" s="5"/>
      <c r="D66" s="5"/>
      <c r="E66" s="34"/>
      <c r="F66" s="35"/>
      <c r="G66" s="34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37"/>
      <c r="F67" s="10"/>
      <c r="G67" s="38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10"/>
      <c r="G68" s="10"/>
      <c r="H68" s="5"/>
      <c r="I68" s="5"/>
      <c r="J68" s="5"/>
      <c r="K68" s="5"/>
      <c r="L68" s="5"/>
      <c r="M68" s="5"/>
    </row>
    <row r="69" spans="1:13">
      <c r="A69" s="5"/>
      <c r="B69" s="5"/>
      <c r="C69" s="5"/>
      <c r="D69" s="5"/>
      <c r="E69" s="5"/>
      <c r="F69" s="10"/>
      <c r="G69" s="10"/>
      <c r="H69" s="5"/>
      <c r="I69" s="5"/>
      <c r="J69" s="5"/>
      <c r="K69" s="5"/>
      <c r="L69" s="5"/>
      <c r="M69" s="5"/>
    </row>
    <row r="70" spans="1:13">
      <c r="A70" s="5"/>
      <c r="B70" s="5"/>
      <c r="C70" s="5"/>
      <c r="D70" s="5"/>
      <c r="E70" s="21"/>
      <c r="F70" s="10"/>
      <c r="G70" s="10"/>
      <c r="H70" s="5"/>
      <c r="I70" s="5"/>
      <c r="J70" s="5"/>
      <c r="K70" s="5"/>
      <c r="L70" s="5"/>
      <c r="M70" s="5"/>
    </row>
    <row r="71" spans="1:13">
      <c r="A71" s="5"/>
      <c r="B71" s="5"/>
      <c r="C71" s="5"/>
      <c r="D71" s="5"/>
      <c r="E71" s="21"/>
      <c r="F71" s="10"/>
      <c r="G71" s="10"/>
      <c r="H71" s="5"/>
      <c r="I71" s="5"/>
      <c r="J71" s="5"/>
      <c r="K71" s="5"/>
      <c r="L71" s="5"/>
      <c r="M71" s="5"/>
    </row>
    <row r="72" spans="1:13">
      <c r="A72" s="5"/>
      <c r="B72" s="5"/>
      <c r="C72" s="5"/>
      <c r="D72" s="5"/>
      <c r="E72" s="21"/>
      <c r="F72" s="10"/>
      <c r="G72" s="10"/>
      <c r="H72" s="5"/>
      <c r="I72" s="5"/>
      <c r="J72" s="5"/>
      <c r="K72" s="5"/>
      <c r="L72" s="5"/>
      <c r="M72" s="5"/>
    </row>
    <row r="73" spans="1:13">
      <c r="A73" s="5"/>
      <c r="B73" s="5"/>
      <c r="C73" s="5"/>
      <c r="D73" s="5"/>
      <c r="E73" s="21"/>
      <c r="F73" s="10"/>
      <c r="G73" s="10"/>
      <c r="H73" s="5"/>
      <c r="I73" s="5"/>
      <c r="J73" s="5"/>
      <c r="K73" s="5"/>
      <c r="L73" s="5"/>
      <c r="M73" s="5"/>
    </row>
    <row r="74" spans="1:13">
      <c r="A74" s="5"/>
      <c r="B74" s="5"/>
      <c r="D74" s="5"/>
      <c r="E74" s="6"/>
      <c r="F74" s="11"/>
      <c r="G74" s="11"/>
      <c r="H74" s="5"/>
      <c r="I74" s="5"/>
      <c r="J74" s="5"/>
      <c r="K74" s="5"/>
      <c r="L74" s="5"/>
      <c r="M74" s="5"/>
    </row>
    <row r="75" spans="1:13">
      <c r="A75" s="59"/>
      <c r="B75" s="59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>
      <c r="A76" s="64"/>
      <c r="B76" s="6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>
      <c r="A77" s="64"/>
      <c r="B77" s="65"/>
      <c r="D77" s="5"/>
      <c r="H77" s="5"/>
      <c r="I77" s="5"/>
      <c r="J77" s="5"/>
      <c r="K77" s="5"/>
      <c r="L77" s="5"/>
      <c r="M77" s="5"/>
    </row>
    <row r="78" spans="1:13">
      <c r="A78" s="60"/>
      <c r="B78" s="61"/>
      <c r="D78" s="63"/>
      <c r="H78" s="5"/>
      <c r="L78" s="5"/>
      <c r="M78" s="5"/>
    </row>
    <row r="79" spans="1:13">
      <c r="A79" s="60"/>
      <c r="B79" s="62"/>
      <c r="D79" s="5"/>
      <c r="H79" s="5"/>
      <c r="L79" s="5"/>
      <c r="M79" s="5"/>
    </row>
    <row r="80" spans="1:13">
      <c r="A80" s="64"/>
      <c r="B80" s="64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opLeftCell="A34" workbookViewId="0">
      <selection activeCell="K14" sqref="K14"/>
    </sheetView>
  </sheetViews>
  <sheetFormatPr defaultRowHeight="15"/>
  <cols>
    <col min="1" max="1" width="9.7109375" customWidth="1"/>
    <col min="2" max="2" width="7.5703125" customWidth="1"/>
    <col min="3" max="3" width="8.85546875" customWidth="1"/>
    <col min="4" max="4" width="7.28515625" customWidth="1"/>
    <col min="5" max="5" width="8.85546875" customWidth="1"/>
    <col min="6" max="6" width="7.85546875" customWidth="1"/>
    <col min="7" max="7" width="8.85546875" customWidth="1"/>
    <col min="8" max="8" width="6.7109375" customWidth="1"/>
    <col min="9" max="9" width="8.5703125" customWidth="1"/>
    <col min="10" max="10" width="7.85546875" customWidth="1"/>
    <col min="11" max="11" width="8.42578125" customWidth="1"/>
  </cols>
  <sheetData>
    <row r="1" spans="1:11" ht="21">
      <c r="A1" s="33" t="s">
        <v>34</v>
      </c>
    </row>
    <row r="2" spans="1:11" ht="21">
      <c r="A2" s="33"/>
    </row>
    <row r="3" spans="1:11" ht="21">
      <c r="A3" s="33"/>
    </row>
    <row r="4" spans="1:11" ht="21">
      <c r="A4" s="33"/>
    </row>
    <row r="5" spans="1:11" ht="21">
      <c r="A5" s="33"/>
    </row>
    <row r="6" spans="1:11" ht="21">
      <c r="A6" s="33"/>
    </row>
    <row r="7" spans="1:11" ht="21">
      <c r="A7" s="33"/>
    </row>
    <row r="8" spans="1:11" ht="21">
      <c r="A8" s="33"/>
    </row>
    <row r="9" spans="1:11" ht="21">
      <c r="A9" s="33"/>
    </row>
    <row r="10" spans="1:11" ht="21">
      <c r="A10" s="33"/>
    </row>
    <row r="12" spans="1:11">
      <c r="A12" s="57" t="s">
        <v>0</v>
      </c>
      <c r="B12" s="58" t="s">
        <v>1</v>
      </c>
      <c r="C12" s="58"/>
      <c r="D12" s="58" t="s">
        <v>2</v>
      </c>
      <c r="E12" s="58"/>
      <c r="F12" s="58" t="s">
        <v>3</v>
      </c>
      <c r="G12" s="58"/>
      <c r="H12" s="58" t="s">
        <v>4</v>
      </c>
      <c r="I12" s="58"/>
      <c r="J12" s="58" t="s">
        <v>5</v>
      </c>
      <c r="K12" s="58"/>
    </row>
    <row r="13" spans="1:11">
      <c r="A13" s="57"/>
      <c r="B13" s="27" t="s">
        <v>15</v>
      </c>
      <c r="C13" s="27" t="s">
        <v>12</v>
      </c>
      <c r="D13" s="27" t="s">
        <v>15</v>
      </c>
      <c r="E13" s="27" t="s">
        <v>12</v>
      </c>
      <c r="F13" s="27" t="s">
        <v>15</v>
      </c>
      <c r="G13" s="27" t="s">
        <v>12</v>
      </c>
      <c r="H13" s="27" t="s">
        <v>15</v>
      </c>
      <c r="I13" s="27" t="s">
        <v>12</v>
      </c>
      <c r="J13" s="27" t="s">
        <v>15</v>
      </c>
      <c r="K13" s="27" t="s">
        <v>12</v>
      </c>
    </row>
    <row r="14" spans="1:11">
      <c r="A14" s="24" t="s">
        <v>7</v>
      </c>
      <c r="B14" s="28">
        <f>'Reacao +purificação'!B54</f>
        <v>0</v>
      </c>
      <c r="C14" s="28">
        <f>'Reacao +purificação'!C54</f>
        <v>0</v>
      </c>
      <c r="D14" s="28">
        <f>'Reacao +purificação'!B44</f>
        <v>0</v>
      </c>
      <c r="E14" s="28">
        <f>'Reacao +purificação'!C44</f>
        <v>0</v>
      </c>
      <c r="F14" s="28" t="e">
        <f>'Reacao +purificação'!#REF!</f>
        <v>#REF!</v>
      </c>
      <c r="G14" s="28" t="e">
        <f>'Reacao +purificação'!#REF!</f>
        <v>#REF!</v>
      </c>
      <c r="H14" s="28">
        <f>'Reacao +purificação'!B24</f>
        <v>64.167852424411606</v>
      </c>
      <c r="I14" s="28">
        <f>'Reacao +purificação'!C24</f>
        <v>6683.0818300024694</v>
      </c>
      <c r="J14" s="28">
        <f>'Reacao +purificação'!B17</f>
        <v>0</v>
      </c>
      <c r="K14" s="28">
        <f>'Reacao +purificação'!C17</f>
        <v>0</v>
      </c>
    </row>
    <row r="15" spans="1:11">
      <c r="A15" s="1" t="s">
        <v>17</v>
      </c>
      <c r="B15" s="28">
        <f>'Reacao +purificação'!B55</f>
        <v>0</v>
      </c>
      <c r="C15" s="28">
        <f>'Reacao +purificação'!C55</f>
        <v>0</v>
      </c>
      <c r="D15" s="28">
        <f>'Reacao +purificação'!B45</f>
        <v>0</v>
      </c>
      <c r="E15" s="28">
        <f>'Reacao +purificação'!C45</f>
        <v>0</v>
      </c>
      <c r="F15" s="28">
        <f>'Reacao +purificação'!B35</f>
        <v>95.063485073202386</v>
      </c>
      <c r="G15" s="28">
        <f>'Reacao +purificação'!C35</f>
        <v>8769.4876686465796</v>
      </c>
      <c r="H15" s="28">
        <f>'Reacao +purificação'!B25</f>
        <v>0</v>
      </c>
      <c r="I15" s="28">
        <f>'Reacao +purificação'!C25</f>
        <v>0</v>
      </c>
      <c r="J15" s="28">
        <f>'Reacao +purificação'!B18</f>
        <v>21.389284141470537</v>
      </c>
      <c r="K15" s="28">
        <f>'Reacao +purificação'!C18</f>
        <v>1135.7709879120855</v>
      </c>
    </row>
    <row r="16" spans="1:11">
      <c r="A16" s="1" t="s">
        <v>16</v>
      </c>
      <c r="B16" s="28">
        <f>'Reacao +purificação'!B56</f>
        <v>0</v>
      </c>
      <c r="C16" s="28">
        <f>'Reacao +purificação'!C56</f>
        <v>0</v>
      </c>
      <c r="D16" s="28">
        <f>'Reacao +purificação'!B46</f>
        <v>0</v>
      </c>
      <c r="E16" s="28">
        <f>'Reacao +purificação'!C46</f>
        <v>0</v>
      </c>
      <c r="F16" s="28">
        <f>'Reacao +purificação'!B36</f>
        <v>0</v>
      </c>
      <c r="G16" s="28">
        <f>'Reacao +purificação'!C36</f>
        <v>0</v>
      </c>
      <c r="H16" s="28">
        <f>'Reacao +purificação'!B26</f>
        <v>0</v>
      </c>
      <c r="I16" s="28">
        <f>'Reacao +purificação'!C26</f>
        <v>0</v>
      </c>
      <c r="J16" s="28">
        <f>'Reacao +purificação'!B19</f>
        <v>0</v>
      </c>
      <c r="K16" s="28">
        <f>'Reacao +purificação'!C19</f>
        <v>0</v>
      </c>
    </row>
    <row r="17" spans="1:11">
      <c r="A17" s="25" t="s">
        <v>19</v>
      </c>
      <c r="B17" s="28">
        <f>'Reacao +purificação'!B57</f>
        <v>0</v>
      </c>
      <c r="C17" s="28">
        <f>'Reacao +purificação'!C57</f>
        <v>0</v>
      </c>
      <c r="D17" s="28">
        <f>'Reacao +purificação'!B47</f>
        <v>0</v>
      </c>
      <c r="E17" s="28">
        <f>'Reacao +purificação'!C47</f>
        <v>0</v>
      </c>
      <c r="F17" s="28" t="str">
        <f>'Reacao +purificação'!B37</f>
        <v>KG/H</v>
      </c>
      <c r="G17" s="28">
        <f>'Reacao +purificação'!C37</f>
        <v>0</v>
      </c>
      <c r="H17" s="28" t="e">
        <f>'Reacao +purificação'!#REF!</f>
        <v>#REF!</v>
      </c>
      <c r="I17" s="28" t="e">
        <f>'Reacao +purificação'!#REF!</f>
        <v>#REF!</v>
      </c>
      <c r="J17" s="28" t="e">
        <f>'Reacao +purificação'!#REF!</f>
        <v>#REF!</v>
      </c>
      <c r="K17" s="28" t="e">
        <f>'Reacao +purificação'!#REF!</f>
        <v>#REF!</v>
      </c>
    </row>
    <row r="18" spans="1:11">
      <c r="A18" s="25" t="s">
        <v>24</v>
      </c>
      <c r="B18" s="28">
        <f>'Reacao +purificação'!B58</f>
        <v>0</v>
      </c>
      <c r="C18" s="28">
        <f>'Reacao +purificação'!C58</f>
        <v>0</v>
      </c>
      <c r="D18" s="28">
        <f>'Reacao +purificação'!B48</f>
        <v>0</v>
      </c>
      <c r="E18" s="28">
        <f>'Reacao +purificação'!C48</f>
        <v>0</v>
      </c>
      <c r="F18" s="28">
        <f>'Reacao +purificação'!B38</f>
        <v>8769.4876686465796</v>
      </c>
      <c r="G18" s="28">
        <f>'Reacao +purificação'!C38</f>
        <v>0</v>
      </c>
      <c r="H18" s="28">
        <f>'Reacao +purificação'!B28</f>
        <v>64.167852424411606</v>
      </c>
      <c r="I18" s="28">
        <f>'Reacao +purificação'!C28</f>
        <v>6683.0818300024694</v>
      </c>
      <c r="J18" s="28" t="e">
        <f>'Reacao +purificação'!#REF!</f>
        <v>#REF!</v>
      </c>
      <c r="K18" s="28" t="e">
        <f>'Reacao +purificação'!#REF!</f>
        <v>#REF!</v>
      </c>
    </row>
    <row r="19" spans="1:11">
      <c r="A19" s="25" t="s">
        <v>18</v>
      </c>
      <c r="B19" s="28">
        <f>'Reacao +purificação'!B59</f>
        <v>0</v>
      </c>
      <c r="C19" s="28">
        <f>'Reacao +purificação'!C59</f>
        <v>0</v>
      </c>
      <c r="D19" s="28">
        <f>'Reacao +purificação'!B49</f>
        <v>0</v>
      </c>
      <c r="E19" s="28">
        <f>'Reacao +purificação'!C49</f>
        <v>0</v>
      </c>
      <c r="F19" s="28">
        <f>'Reacao +purificação'!B39</f>
        <v>8769.4876686465796</v>
      </c>
      <c r="G19" s="28">
        <f>'Reacao +purificação'!C39</f>
        <v>0</v>
      </c>
      <c r="H19" s="28">
        <f>'Reacao +purificação'!B29</f>
        <v>0</v>
      </c>
      <c r="I19" s="28">
        <f>'Reacao +purificação'!C29</f>
        <v>0</v>
      </c>
      <c r="J19" s="28" t="e">
        <f>'Reacao +purificação'!#REF!</f>
        <v>#REF!</v>
      </c>
      <c r="K19" s="28" t="e">
        <f>'Reacao +purificação'!#REF!</f>
        <v>#REF!</v>
      </c>
    </row>
    <row r="20" spans="1:11" ht="25.5">
      <c r="A20" s="1" t="s">
        <v>20</v>
      </c>
      <c r="B20" s="28">
        <f>'Reacao +purificação'!B60</f>
        <v>0</v>
      </c>
      <c r="C20" s="28">
        <f>'Reacao +purificação'!C60</f>
        <v>0</v>
      </c>
      <c r="D20" s="28">
        <f>'Reacao +purificação'!B50</f>
        <v>0</v>
      </c>
      <c r="E20" s="28">
        <f>'Reacao +purificação'!C50</f>
        <v>0</v>
      </c>
      <c r="F20" s="28">
        <f>'Reacao +purificação'!B40</f>
        <v>0</v>
      </c>
      <c r="G20" s="28">
        <f>'Reacao +purificação'!C40</f>
        <v>0</v>
      </c>
      <c r="H20" s="28" t="str">
        <f>'Reacao +purificação'!B30</f>
        <v>kgmol/h</v>
      </c>
      <c r="I20" s="28" t="str">
        <f>'Reacao +purificação'!C30</f>
        <v>kg/h</v>
      </c>
      <c r="J20" s="28" t="e">
        <f>'Reacao +purificação'!#REF!</f>
        <v>#REF!</v>
      </c>
      <c r="K20" s="28" t="e">
        <f>'Reacao +purificação'!#REF!</f>
        <v>#REF!</v>
      </c>
    </row>
    <row r="21" spans="1:11">
      <c r="A21" s="26" t="s">
        <v>21</v>
      </c>
      <c r="B21" s="29">
        <f>SUM(B14:B20)</f>
        <v>0</v>
      </c>
      <c r="C21" s="29">
        <f t="shared" ref="C21:K21" si="0">SUM(C14:C20)</f>
        <v>0</v>
      </c>
      <c r="D21" s="29">
        <f t="shared" si="0"/>
        <v>0</v>
      </c>
      <c r="E21" s="29">
        <f t="shared" si="0"/>
        <v>0</v>
      </c>
      <c r="F21" s="29" t="e">
        <f t="shared" si="0"/>
        <v>#REF!</v>
      </c>
      <c r="G21" s="29" t="e">
        <f t="shared" si="0"/>
        <v>#REF!</v>
      </c>
      <c r="H21" s="29" t="e">
        <f t="shared" si="0"/>
        <v>#REF!</v>
      </c>
      <c r="I21" s="29" t="e">
        <f t="shared" si="0"/>
        <v>#REF!</v>
      </c>
      <c r="J21" s="29" t="e">
        <f t="shared" si="0"/>
        <v>#REF!</v>
      </c>
      <c r="K21" s="29" t="e">
        <f t="shared" si="0"/>
        <v>#REF!</v>
      </c>
    </row>
    <row r="22" spans="1:11"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3" spans="1:11" ht="14.45" customHeight="1">
      <c r="A23" s="57" t="s">
        <v>0</v>
      </c>
      <c r="B23" s="58" t="s">
        <v>25</v>
      </c>
      <c r="C23" s="58"/>
      <c r="D23" s="58" t="s">
        <v>26</v>
      </c>
      <c r="E23" s="58"/>
      <c r="F23" s="58" t="s">
        <v>27</v>
      </c>
      <c r="G23" s="58"/>
      <c r="H23" s="58" t="s">
        <v>28</v>
      </c>
      <c r="I23" s="58"/>
      <c r="J23" s="58" t="s">
        <v>29</v>
      </c>
      <c r="K23" s="58"/>
    </row>
    <row r="24" spans="1:11">
      <c r="A24" s="57"/>
      <c r="B24" s="27" t="s">
        <v>15</v>
      </c>
      <c r="C24" s="27" t="s">
        <v>12</v>
      </c>
      <c r="D24" s="27" t="s">
        <v>15</v>
      </c>
      <c r="E24" s="27" t="s">
        <v>12</v>
      </c>
      <c r="F24" s="27" t="s">
        <v>15</v>
      </c>
      <c r="G24" s="27" t="s">
        <v>12</v>
      </c>
      <c r="H24" s="27" t="s">
        <v>15</v>
      </c>
      <c r="I24" s="27" t="s">
        <v>12</v>
      </c>
      <c r="J24" s="27" t="s">
        <v>15</v>
      </c>
      <c r="K24" s="27" t="s">
        <v>12</v>
      </c>
    </row>
    <row r="25" spans="1:11">
      <c r="A25" s="24" t="s">
        <v>7</v>
      </c>
      <c r="B25" s="28">
        <f>'Reacao +purificação'!F17</f>
        <v>17.325320154591136</v>
      </c>
      <c r="C25" s="28">
        <f>'Reacao +purificação'!G17</f>
        <v>1804.432094100667</v>
      </c>
      <c r="D25" s="28">
        <f>'Reacao +purificação'!J17</f>
        <v>0</v>
      </c>
      <c r="E25" s="28">
        <f>'Reacao +purificação'!K17</f>
        <v>0</v>
      </c>
      <c r="F25" s="28" t="e">
        <f>'Reacao +purificação'!#REF!</f>
        <v>#REF!</v>
      </c>
      <c r="G25" s="28" t="e">
        <f>'Reacao +purificação'!#REF!</f>
        <v>#REF!</v>
      </c>
      <c r="H25" s="28">
        <f>'Reacao +purificação'!J38</f>
        <v>0</v>
      </c>
      <c r="I25" s="28">
        <f>'Reacao +purificação'!K38</f>
        <v>0</v>
      </c>
      <c r="J25" s="28" t="e">
        <f>'Reacao +purificação'!#REF!</f>
        <v>#REF!</v>
      </c>
      <c r="K25" s="28" t="e">
        <f>'Reacao +purificação'!#REF!</f>
        <v>#REF!</v>
      </c>
    </row>
    <row r="26" spans="1:11">
      <c r="A26" s="1" t="s">
        <v>17</v>
      </c>
      <c r="B26" s="28">
        <f>'Reacao +purificação'!F18</f>
        <v>5.775106718197045</v>
      </c>
      <c r="C26" s="28">
        <f>'Reacao +purificação'!G18</f>
        <v>306.65816673626313</v>
      </c>
      <c r="D26" s="28">
        <f>'Reacao +purificação'!J18</f>
        <v>0</v>
      </c>
      <c r="E26" s="28">
        <f>'Reacao +purificação'!K18</f>
        <v>0</v>
      </c>
      <c r="F26" s="28">
        <f>'Reacao +purificação'!J28</f>
        <v>62.456709693093963</v>
      </c>
      <c r="G26" s="28">
        <f>'Reacao +purificação'!K28</f>
        <v>5707.7625570776254</v>
      </c>
      <c r="H26" s="28">
        <f>'Reacao +purificação'!J39</f>
        <v>0</v>
      </c>
      <c r="I26" s="28">
        <f>'Reacao +purificação'!K39</f>
        <v>0</v>
      </c>
      <c r="J26" s="28">
        <f>'Reacao +purificação'!F28</f>
        <v>32.606775380108417</v>
      </c>
      <c r="K26" s="28">
        <f>'Reacao +purificação'!G28</f>
        <v>3061.7251115689542</v>
      </c>
    </row>
    <row r="27" spans="1:11">
      <c r="A27" s="1" t="s">
        <v>16</v>
      </c>
      <c r="B27" s="28">
        <f>'Reacao +purificação'!F19</f>
        <v>0</v>
      </c>
      <c r="C27" s="28">
        <f>'Reacao +purificação'!G19</f>
        <v>0</v>
      </c>
      <c r="D27" s="28">
        <f>'Reacao +purificação'!J19</f>
        <v>62.456709693093963</v>
      </c>
      <c r="E27" s="28">
        <f>'Reacao +purificação'!K19</f>
        <v>5707.7625570776254</v>
      </c>
      <c r="F27" s="28">
        <f>'Reacao +purificação'!J29</f>
        <v>0</v>
      </c>
      <c r="G27" s="28">
        <f>'Reacao +purificação'!K29</f>
        <v>0</v>
      </c>
      <c r="H27" s="28">
        <f>'Reacao +purificação'!J40</f>
        <v>0</v>
      </c>
      <c r="I27" s="28">
        <f>'Reacao +purificação'!K40</f>
        <v>0</v>
      </c>
      <c r="J27" s="28">
        <f>'Reacao +purificação'!F29</f>
        <v>0</v>
      </c>
      <c r="K27" s="28">
        <f>'Reacao +purificação'!G29</f>
        <v>0</v>
      </c>
    </row>
    <row r="28" spans="1:11">
      <c r="A28" s="25" t="s">
        <v>19</v>
      </c>
      <c r="B28" s="28" t="e">
        <f>'Reacao +purificação'!#REF!</f>
        <v>#REF!</v>
      </c>
      <c r="C28" s="28" t="e">
        <f>'Reacao +purificação'!#REF!</f>
        <v>#REF!</v>
      </c>
      <c r="D28" s="28" t="e">
        <f>'Reacao +purificação'!#REF!</f>
        <v>#REF!</v>
      </c>
      <c r="E28" s="28" t="e">
        <f>'Reacao +purificação'!#REF!</f>
        <v>#REF!</v>
      </c>
      <c r="F28" s="28" t="str">
        <f>'Reacao +purificação'!J30</f>
        <v>kgmol/h</v>
      </c>
      <c r="G28" s="28" t="str">
        <f>'Reacao +purificação'!K30</f>
        <v>kg/h</v>
      </c>
      <c r="H28" s="28">
        <f>'Reacao +purificação'!J41</f>
        <v>0</v>
      </c>
      <c r="I28" s="28">
        <f>'Reacao +purificação'!K41</f>
        <v>0</v>
      </c>
      <c r="J28" s="28" t="str">
        <f>'Reacao +purificação'!F30</f>
        <v>kgmol/h</v>
      </c>
      <c r="K28" s="28" t="str">
        <f>'Reacao +purificação'!G30</f>
        <v>kg/h</v>
      </c>
    </row>
    <row r="29" spans="1:11">
      <c r="A29" s="25" t="s">
        <v>24</v>
      </c>
      <c r="B29" s="28">
        <f>'Reacao +purificação'!F21</f>
        <v>32.606775380108417</v>
      </c>
      <c r="C29" s="28">
        <f>'Reacao +purificação'!G21</f>
        <v>3061.7251115689542</v>
      </c>
      <c r="D29" s="28">
        <f>'Reacao +purificação'!J21</f>
        <v>62.456709693093963</v>
      </c>
      <c r="E29" s="28">
        <f>'Reacao +purificação'!K21</f>
        <v>5707.7625570776254</v>
      </c>
      <c r="F29" s="28">
        <f>'Reacao +purificação'!J31</f>
        <v>0</v>
      </c>
      <c r="G29" s="28">
        <f>'Reacao +purificação'!K31</f>
        <v>0</v>
      </c>
      <c r="H29" s="28">
        <f>'Reacao +purificação'!J42</f>
        <v>0</v>
      </c>
      <c r="I29" s="28">
        <f>'Reacao +purificação'!K42</f>
        <v>0</v>
      </c>
      <c r="J29" s="28">
        <f>'Reacao +purificação'!F31</f>
        <v>0</v>
      </c>
      <c r="K29" s="28">
        <f>'Reacao +purificação'!G31</f>
        <v>0</v>
      </c>
    </row>
    <row r="30" spans="1:11">
      <c r="A30" s="25" t="s">
        <v>18</v>
      </c>
      <c r="B30" s="28">
        <f>'Reacao +purificação'!F22</f>
        <v>0</v>
      </c>
      <c r="C30" s="28">
        <f>'Reacao +purificação'!G22</f>
        <v>0</v>
      </c>
      <c r="D30" s="28">
        <f>'Reacao +purificação'!J22</f>
        <v>0</v>
      </c>
      <c r="E30" s="28">
        <f>'Reacao +purificação'!K22</f>
        <v>0</v>
      </c>
      <c r="F30" s="28">
        <f>'Reacao +purificação'!J32</f>
        <v>0</v>
      </c>
      <c r="G30" s="28">
        <f>'Reacao +purificação'!K32</f>
        <v>0</v>
      </c>
      <c r="H30" s="28">
        <f>'Reacao +purificação'!J43</f>
        <v>0</v>
      </c>
      <c r="I30" s="28">
        <f>'Reacao +purificação'!K43</f>
        <v>0</v>
      </c>
      <c r="J30" s="28">
        <f>'Reacao +purificação'!F32</f>
        <v>0</v>
      </c>
      <c r="K30" s="28">
        <f>'Reacao +purificação'!G32</f>
        <v>0</v>
      </c>
    </row>
    <row r="31" spans="1:11" ht="25.5">
      <c r="A31" s="1" t="s">
        <v>20</v>
      </c>
      <c r="B31" s="28" t="str">
        <f>'Reacao +purificação'!F23</f>
        <v>kgmol/h</v>
      </c>
      <c r="C31" s="28" t="str">
        <f>'Reacao +purificação'!G23</f>
        <v>kg/h</v>
      </c>
      <c r="D31" s="28" t="str">
        <f>'Reacao +purificação'!J23</f>
        <v>kgmol/h</v>
      </c>
      <c r="E31" s="28" t="str">
        <f>'Reacao +purificação'!K23</f>
        <v>kg/h</v>
      </c>
      <c r="F31" s="28">
        <f>'Reacao +purificação'!J33</f>
        <v>0</v>
      </c>
      <c r="G31" s="28">
        <f>'Reacao +purificação'!K33</f>
        <v>0</v>
      </c>
      <c r="H31" s="28">
        <f>'Reacao +purificação'!J44</f>
        <v>0</v>
      </c>
      <c r="I31" s="28">
        <f>'Reacao +purificação'!K44</f>
        <v>0</v>
      </c>
      <c r="J31" s="28">
        <f>'Reacao +purificação'!F33</f>
        <v>62.456709693093963</v>
      </c>
      <c r="K31" s="28">
        <f>'Reacao +purificação'!G33</f>
        <v>5707.7625570776254</v>
      </c>
    </row>
    <row r="32" spans="1:11">
      <c r="A32" s="26" t="s">
        <v>21</v>
      </c>
      <c r="B32" s="28" t="e">
        <f>SUM(B25:B31)</f>
        <v>#REF!</v>
      </c>
      <c r="C32" s="28" t="e">
        <f t="shared" ref="C32:K32" si="1">SUM(C25:C31)</f>
        <v>#REF!</v>
      </c>
      <c r="D32" s="28" t="e">
        <f t="shared" si="1"/>
        <v>#REF!</v>
      </c>
      <c r="E32" s="28" t="e">
        <f t="shared" si="1"/>
        <v>#REF!</v>
      </c>
      <c r="F32" s="28" t="e">
        <f t="shared" si="1"/>
        <v>#REF!</v>
      </c>
      <c r="G32" s="28" t="e">
        <f t="shared" si="1"/>
        <v>#REF!</v>
      </c>
      <c r="H32" s="28">
        <f t="shared" si="1"/>
        <v>0</v>
      </c>
      <c r="I32" s="28">
        <f t="shared" si="1"/>
        <v>0</v>
      </c>
      <c r="J32" s="28" t="e">
        <f t="shared" si="1"/>
        <v>#REF!</v>
      </c>
      <c r="K32" s="28" t="e">
        <f t="shared" si="1"/>
        <v>#REF!</v>
      </c>
    </row>
    <row r="33" spans="1:11"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ht="14.45" customHeight="1">
      <c r="A34" s="57" t="s">
        <v>0</v>
      </c>
      <c r="B34" s="58" t="s">
        <v>30</v>
      </c>
      <c r="C34" s="58"/>
      <c r="D34" s="58" t="s">
        <v>31</v>
      </c>
      <c r="E34" s="58"/>
      <c r="F34" s="58" t="s">
        <v>32</v>
      </c>
      <c r="G34" s="58"/>
      <c r="H34" s="58" t="s">
        <v>33</v>
      </c>
      <c r="I34" s="58"/>
      <c r="J34" s="56"/>
      <c r="K34" s="56"/>
    </row>
    <row r="35" spans="1:11">
      <c r="A35" s="57"/>
      <c r="B35" s="27" t="s">
        <v>15</v>
      </c>
      <c r="C35" s="27" t="s">
        <v>12</v>
      </c>
      <c r="D35" s="27" t="s">
        <v>15</v>
      </c>
      <c r="E35" s="27" t="s">
        <v>12</v>
      </c>
      <c r="F35" s="27" t="s">
        <v>15</v>
      </c>
      <c r="G35" s="27" t="s">
        <v>12</v>
      </c>
      <c r="H35" s="27" t="s">
        <v>15</v>
      </c>
      <c r="I35" s="27" t="s">
        <v>12</v>
      </c>
      <c r="J35" s="31"/>
      <c r="K35" s="31"/>
    </row>
    <row r="36" spans="1:11">
      <c r="A36" s="24" t="s">
        <v>7</v>
      </c>
      <c r="B36" s="28">
        <f>'Reacao +purificação'!F37</f>
        <v>0</v>
      </c>
      <c r="C36" s="28">
        <f>'Reacao +purificação'!G37</f>
        <v>0</v>
      </c>
      <c r="D36" s="28">
        <f>'Reacao +purificação'!F47</f>
        <v>0</v>
      </c>
      <c r="E36" s="28">
        <f>'Reacao +purificação'!G47</f>
        <v>0</v>
      </c>
      <c r="F36" s="28">
        <f>'Reacao +purificação'!F57</f>
        <v>0</v>
      </c>
      <c r="G36" s="28">
        <f>'Reacao +purificação'!G57</f>
        <v>0</v>
      </c>
      <c r="H36" s="28">
        <f>'Reacao +purificação'!F67</f>
        <v>0</v>
      </c>
      <c r="I36" s="28">
        <f>'Reacao +purificação'!G67</f>
        <v>0</v>
      </c>
      <c r="J36" s="32"/>
      <c r="K36" s="32"/>
    </row>
    <row r="37" spans="1:11">
      <c r="A37" s="1" t="s">
        <v>17</v>
      </c>
      <c r="B37" s="28">
        <f>'Reacao +purificação'!F38</f>
        <v>0</v>
      </c>
      <c r="C37" s="28">
        <f>'Reacao +purificação'!G38</f>
        <v>0</v>
      </c>
      <c r="D37" s="28">
        <f>'Reacao +purificação'!F48</f>
        <v>0</v>
      </c>
      <c r="E37" s="28">
        <f>'Reacao +purificação'!G48</f>
        <v>0</v>
      </c>
      <c r="F37" s="28">
        <f>'Reacao +purificação'!F58</f>
        <v>0</v>
      </c>
      <c r="G37" s="28">
        <f>'Reacao +purificação'!G58</f>
        <v>0</v>
      </c>
      <c r="H37" s="28">
        <f>'Reacao +purificação'!F68</f>
        <v>0</v>
      </c>
      <c r="I37" s="28">
        <f>'Reacao +purificação'!G68</f>
        <v>0</v>
      </c>
      <c r="J37" s="32"/>
      <c r="K37" s="32"/>
    </row>
    <row r="38" spans="1:11">
      <c r="A38" s="1" t="s">
        <v>16</v>
      </c>
      <c r="B38" s="28">
        <f>'Reacao +purificação'!F39</f>
        <v>0</v>
      </c>
      <c r="C38" s="28">
        <f>'Reacao +purificação'!G39</f>
        <v>0</v>
      </c>
      <c r="D38" s="28">
        <f>'Reacao +purificação'!F49</f>
        <v>0</v>
      </c>
      <c r="E38" s="28">
        <f>'Reacao +purificação'!G49</f>
        <v>0</v>
      </c>
      <c r="F38" s="28">
        <f>'Reacao +purificação'!F59</f>
        <v>0</v>
      </c>
      <c r="G38" s="28">
        <f>'Reacao +purificação'!G59</f>
        <v>0</v>
      </c>
      <c r="H38" s="28">
        <f>'Reacao +purificação'!F69</f>
        <v>0</v>
      </c>
      <c r="I38" s="28">
        <f>'Reacao +purificação'!G69</f>
        <v>0</v>
      </c>
      <c r="J38" s="32"/>
      <c r="K38" s="32"/>
    </row>
    <row r="39" spans="1:11">
      <c r="A39" s="25" t="s">
        <v>19</v>
      </c>
      <c r="B39" s="28">
        <f>'Reacao +purificação'!F40</f>
        <v>0</v>
      </c>
      <c r="C39" s="28">
        <f>'Reacao +purificação'!G40</f>
        <v>0</v>
      </c>
      <c r="D39" s="28">
        <f>'Reacao +purificação'!F50</f>
        <v>0</v>
      </c>
      <c r="E39" s="28">
        <f>'Reacao +purificação'!G50</f>
        <v>0</v>
      </c>
      <c r="F39" s="28">
        <f>'Reacao +purificação'!F60</f>
        <v>0</v>
      </c>
      <c r="G39" s="28">
        <f>'Reacao +purificação'!G60</f>
        <v>0</v>
      </c>
      <c r="H39" s="28">
        <f>'Reacao +purificação'!F70</f>
        <v>0</v>
      </c>
      <c r="I39" s="28">
        <f>'Reacao +purificação'!G70</f>
        <v>0</v>
      </c>
      <c r="J39" s="32"/>
      <c r="K39" s="32"/>
    </row>
    <row r="40" spans="1:11">
      <c r="A40" s="25" t="s">
        <v>24</v>
      </c>
      <c r="B40" s="28">
        <f>'Reacao +purificação'!F41</f>
        <v>0</v>
      </c>
      <c r="C40" s="28">
        <f>'Reacao +purificação'!G41</f>
        <v>0</v>
      </c>
      <c r="D40" s="28">
        <f>'Reacao +purificação'!F51</f>
        <v>0</v>
      </c>
      <c r="E40" s="28">
        <f>'Reacao +purificação'!G51</f>
        <v>0</v>
      </c>
      <c r="F40" s="28">
        <f>'Reacao +purificação'!F61</f>
        <v>0</v>
      </c>
      <c r="G40" s="28">
        <f>'Reacao +purificação'!G61</f>
        <v>0</v>
      </c>
      <c r="H40" s="28">
        <f>'Reacao +purificação'!F71</f>
        <v>0</v>
      </c>
      <c r="I40" s="28">
        <f>'Reacao +purificação'!G71</f>
        <v>0</v>
      </c>
      <c r="J40" s="32"/>
      <c r="K40" s="32"/>
    </row>
    <row r="41" spans="1:11">
      <c r="A41" s="25" t="s">
        <v>18</v>
      </c>
      <c r="B41" s="28">
        <f>'Reacao +purificação'!F42</f>
        <v>0</v>
      </c>
      <c r="C41" s="28">
        <f>'Reacao +purificação'!G42</f>
        <v>0</v>
      </c>
      <c r="D41" s="28">
        <f>'Reacao +purificação'!F52</f>
        <v>0</v>
      </c>
      <c r="E41" s="28">
        <f>'Reacao +purificação'!G52</f>
        <v>0</v>
      </c>
      <c r="F41" s="28">
        <f>'Reacao +purificação'!F62</f>
        <v>0</v>
      </c>
      <c r="G41" s="28">
        <f>'Reacao +purificação'!G62</f>
        <v>0</v>
      </c>
      <c r="H41" s="28">
        <f>'Reacao +purificação'!F72</f>
        <v>0</v>
      </c>
      <c r="I41" s="28">
        <f>'Reacao +purificação'!G72</f>
        <v>0</v>
      </c>
      <c r="J41" s="32"/>
      <c r="K41" s="32"/>
    </row>
    <row r="42" spans="1:11">
      <c r="A42" s="1" t="s">
        <v>20</v>
      </c>
      <c r="B42" s="28">
        <f>'Reacao +purificação'!F43</f>
        <v>0</v>
      </c>
      <c r="C42" s="28">
        <f>'Reacao +purificação'!G43</f>
        <v>0</v>
      </c>
      <c r="D42" s="28">
        <f>'Reacao +purificação'!F53</f>
        <v>0</v>
      </c>
      <c r="E42" s="28">
        <f>'Reacao +purificação'!G53</f>
        <v>0</v>
      </c>
      <c r="F42" s="28">
        <f>'Reacao +purificação'!F63</f>
        <v>0</v>
      </c>
      <c r="G42" s="28">
        <f>'Reacao +purificação'!G63</f>
        <v>0</v>
      </c>
      <c r="H42" s="28">
        <f>'Reacao +purificação'!F73</f>
        <v>0</v>
      </c>
      <c r="I42" s="28">
        <f>'Reacao +purificação'!G73</f>
        <v>0</v>
      </c>
      <c r="J42" s="30"/>
      <c r="K42" s="30"/>
    </row>
    <row r="43" spans="1:11">
      <c r="A43" s="26" t="s">
        <v>21</v>
      </c>
      <c r="B43" s="29">
        <f>SUM(B36:B42)</f>
        <v>0</v>
      </c>
      <c r="C43" s="29">
        <f t="shared" ref="C43:I43" si="2">SUM(C36:C42)</f>
        <v>0</v>
      </c>
      <c r="D43" s="29">
        <f t="shared" si="2"/>
        <v>0</v>
      </c>
      <c r="E43" s="29">
        <f t="shared" si="2"/>
        <v>0</v>
      </c>
      <c r="F43" s="29">
        <f t="shared" si="2"/>
        <v>0</v>
      </c>
      <c r="G43" s="29">
        <f t="shared" si="2"/>
        <v>0</v>
      </c>
      <c r="H43" s="29">
        <f t="shared" si="2"/>
        <v>0</v>
      </c>
      <c r="I43" s="29">
        <f t="shared" si="2"/>
        <v>0</v>
      </c>
      <c r="J43" s="30"/>
      <c r="K43" s="30"/>
    </row>
  </sheetData>
  <mergeCells count="18">
    <mergeCell ref="H12:I12"/>
    <mergeCell ref="J12:K12"/>
    <mergeCell ref="A12:A13"/>
    <mergeCell ref="A23:A24"/>
    <mergeCell ref="B23:C23"/>
    <mergeCell ref="D23:E23"/>
    <mergeCell ref="F23:G23"/>
    <mergeCell ref="B12:C12"/>
    <mergeCell ref="D12:E12"/>
    <mergeCell ref="F12:G12"/>
    <mergeCell ref="H23:I23"/>
    <mergeCell ref="J23:K23"/>
    <mergeCell ref="J34:K34"/>
    <mergeCell ref="A34:A35"/>
    <mergeCell ref="B34:C34"/>
    <mergeCell ref="D34:E34"/>
    <mergeCell ref="F34:G34"/>
    <mergeCell ref="H34:I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Reacao +purificação</vt:lpstr>
      <vt:lpstr>tabelas correntes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Lucimara Torre</dc:creator>
  <cp:lastModifiedBy>w178742</cp:lastModifiedBy>
  <cp:lastPrinted>2015-05-11T22:22:50Z</cp:lastPrinted>
  <dcterms:created xsi:type="dcterms:W3CDTF">2015-04-25T14:43:13Z</dcterms:created>
  <dcterms:modified xsi:type="dcterms:W3CDTF">2016-06-09T18:51:53Z</dcterms:modified>
</cp:coreProperties>
</file>